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Лист1" sheetId="1" r:id="rId1"/>
    <sheet name="Лист1 (2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E25" i="4"/>
  <c r="E16" i="4"/>
  <c r="E13" i="4"/>
  <c r="E14" i="4" s="1"/>
  <c r="E15" i="4" s="1"/>
  <c r="E4" i="4" l="1"/>
  <c r="E6" i="4" s="1"/>
  <c r="C7" i="4" s="1"/>
  <c r="E7" i="4" s="1"/>
  <c r="E8" i="4" l="1"/>
  <c r="E9" i="4" s="1"/>
  <c r="E10" i="4" l="1"/>
  <c r="E11" i="4" s="1"/>
  <c r="E22" i="1" l="1"/>
  <c r="E20" i="1"/>
  <c r="E18" i="1"/>
  <c r="E16" i="1"/>
  <c r="E14" i="1"/>
  <c r="E12" i="1"/>
  <c r="E8" i="1"/>
  <c r="E4" i="1"/>
  <c r="E10" i="1"/>
  <c r="E6" i="1"/>
  <c r="E24" i="1" l="1"/>
  <c r="E25" i="1" l="1"/>
  <c r="E26" i="1" s="1"/>
</calcChain>
</file>

<file path=xl/sharedStrings.xml><?xml version="1.0" encoding="utf-8"?>
<sst xmlns="http://schemas.openxmlformats.org/spreadsheetml/2006/main" count="46" uniqueCount="37">
  <si>
    <t>№ п/п</t>
  </si>
  <si>
    <t>Стоимость по тарифу</t>
  </si>
  <si>
    <t>Количество</t>
  </si>
  <si>
    <t>Наименование расценки</t>
  </si>
  <si>
    <t>Сумма, руб.</t>
  </si>
  <si>
    <t>Стадартизированная тарифная ставка (КРН)  С 4 ист1</t>
  </si>
  <si>
    <t>Стадартизированная тарифная ставка (КРН)  С 4 ист2</t>
  </si>
  <si>
    <t>Стадартизированная тарифная ставка (ТП)  С 4 ист2</t>
  </si>
  <si>
    <t>Стадартизированная тарифная ставка (ТП)  С 4 ист1</t>
  </si>
  <si>
    <t>ИТОГО</t>
  </si>
  <si>
    <t>НДС 18%</t>
  </si>
  <si>
    <t>ВСЕГО</t>
  </si>
  <si>
    <t>Генеральный директор ОАО "РСП"                                                                            Белевцев А.Р.</t>
  </si>
  <si>
    <t>Стадартизированная тарифная ставка С 1</t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</si>
  <si>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2_</t>
    </r>
    <r>
      <rPr>
        <sz val="12"/>
        <color theme="1"/>
        <rFont val="Times New Roman"/>
        <family val="1"/>
        <charset val="204"/>
      </rPr>
      <t>нн</t>
    </r>
  </si>
  <si>
    <t>Стадартизированная тарифная ставка С3_нн</t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</si>
  <si>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2_</t>
    </r>
    <r>
      <rPr>
        <sz val="12"/>
        <color theme="1"/>
        <rFont val="Times New Roman"/>
        <family val="1"/>
        <charset val="204"/>
      </rPr>
      <t>сн</t>
    </r>
    <r>
      <rPr>
        <sz val="8"/>
        <color theme="1"/>
        <rFont val="Times New Roman"/>
        <family val="1"/>
        <charset val="204"/>
      </rPr>
      <t>2</t>
    </r>
  </si>
  <si>
    <r>
      <t>Стадартизированная тарифная ставка   С3</t>
    </r>
    <r>
      <rPr>
        <sz val="8"/>
        <color theme="1"/>
        <rFont val="Times New Roman"/>
        <family val="1"/>
        <charset val="204"/>
      </rPr>
      <t>_</t>
    </r>
    <r>
      <rPr>
        <sz val="12"/>
        <color theme="1"/>
        <rFont val="Times New Roman"/>
        <family val="1"/>
        <charset val="204"/>
      </rPr>
      <t>сн</t>
    </r>
    <r>
      <rPr>
        <sz val="8"/>
        <color theme="1"/>
        <rFont val="Times New Roman"/>
        <family val="1"/>
        <charset val="204"/>
      </rPr>
      <t>2</t>
    </r>
  </si>
  <si>
    <t>Стадартизированная тарифная ставка С3_гнб</t>
  </si>
  <si>
    <t xml:space="preserve">Расчет стоимости «Технологического присоединения» АО "Мосводоканал"                                                                   на территории г. Москвы, пос.Новофедоровское, д. Рассудово                                                                                                                                                   Р = 175 кВт, 2КЛ-10кВ L = 0,3 км (сеч 3х150), 2КЛ-0,4кВ L = 0,1 км (сеч 4х95),                                  БКТП-2 х 250кВА, КРН-2шт, ГНБ L = 0,04 км
</t>
  </si>
  <si>
    <t xml:space="preserve">В соответствии с  Постановлением РЭК Москвы от 14.12.2016 года № 381-ТР Размер платы за технологическое присоединение по II категории составляет   9 010 608,21 руб, в том числе НДС (18%) –1 374 499,56 руб.
Указанная сумма за осуществление технологического присоединения образуется из следующих составляющих:
</t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</si>
  <si>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3.1.2.1.4.4..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многож. С рез. или пласт-ой изол.сеч. от 200 до 250 мм² с 4 кл в траншее</t>
    </r>
  </si>
  <si>
    <t>Стоимость мероприятий ИТОГО</t>
  </si>
  <si>
    <t>Индекс. 50% стоимости мероприятий, этого года утв-ния платы.(п.4 пр.7)</t>
  </si>
  <si>
    <t>Индексация за последующий год (104,2%=1,042*50% от стоимости мероприятий)</t>
  </si>
  <si>
    <t>НДС 20%</t>
  </si>
  <si>
    <t>Заместитель генерального директора                                                                                    А.А. Сукочев</t>
  </si>
  <si>
    <t>Заместитель генерального директора                                                                                    О.М. Зайцев</t>
  </si>
  <si>
    <t>Стадартизированная тарифная ставка С3_нн (По расч. Дог. № 8016, КЛ-0,4 кВ, сеч. 95 мм² - не построена) -вычитаем</t>
  </si>
  <si>
    <t>ВСЕГО вычитаем</t>
  </si>
  <si>
    <t>ВСЕГО дополняем</t>
  </si>
  <si>
    <t xml:space="preserve">В соответствии с Приказом ДЭП и развития г. Москвы от 21.12.2021 года № 453-ТР                                                                                                                                 Размер платы за технологическое присоединение по II категории составляет   2 258 031,12 руб, в том числе НДС (20%) –376 338,52 руб.
Указанная сумма за осуществление технологического присоединения образуется из следующих составляющих:
</t>
  </si>
  <si>
    <t>По расч. Дог. № 8016</t>
  </si>
  <si>
    <t xml:space="preserve">расчет по доп.мероприятиям </t>
  </si>
  <si>
    <t xml:space="preserve">оплачено </t>
  </si>
  <si>
    <t>Остаток</t>
  </si>
  <si>
    <t xml:space="preserve">Расчет стоимости «Технологического присоединения» АО "Мосводоканал"                                                                   на территории г. Москвы, пос.Новофедоровское, д. Рассудово                                                                                                                                                   Р = 220 кВт,  4КЛ-0,4 кВ L общ.= 0,284 км (сеч 4х240)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</si>
</sst>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&quot;р.&quot;"/>
    <numFmt numFmtId="165" formatCode="#,##0.00\ &quot;₽&quot;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/>
    <xf numFmtId="4" fontId="6" fillId="0" borderId="1" xfId="0" applyNumberFormat="1" applyFont="1" applyBorder="1" applyAlignment="1">
      <alignment horizont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left" vertical="center" wrapText="1"/>
    </xf>
    <xf numFmtId="4" fontId="0" fillId="0" borderId="0" xfId="0" applyNumberFormat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4" fontId="8" fillId="0" borderId="0" xfId="0" applyNumberFormat="1" applyFont="1"/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4" workbookViewId="0">
      <selection activeCell="E8" sqref="E8"/>
    </sheetView>
  </sheetViews>
  <sheetFormatPr defaultRowHeight="15" x14ac:dyDescent="0.25"/>
  <cols>
    <col min="1" max="1" width="5.85546875" customWidth="1"/>
    <col min="2" max="2" width="39.140625" customWidth="1"/>
    <col min="3" max="3" width="15.85546875" customWidth="1"/>
    <col min="4" max="4" width="14.42578125" customWidth="1"/>
    <col min="5" max="5" width="22.85546875" customWidth="1"/>
  </cols>
  <sheetData>
    <row r="1" spans="1:5" ht="106.5" customHeight="1" x14ac:dyDescent="0.25">
      <c r="A1" s="29" t="s">
        <v>19</v>
      </c>
      <c r="B1" s="30"/>
      <c r="C1" s="30"/>
      <c r="D1" s="30"/>
      <c r="E1" s="30"/>
    </row>
    <row r="2" spans="1:5" ht="92.25" customHeight="1" x14ac:dyDescent="0.25">
      <c r="A2" s="31" t="s">
        <v>20</v>
      </c>
      <c r="B2" s="31"/>
      <c r="C2" s="31"/>
      <c r="D2" s="31"/>
      <c r="E2" s="31"/>
    </row>
    <row r="3" spans="1:5" ht="34.5" customHeight="1" x14ac:dyDescent="0.25">
      <c r="A3" s="3" t="s">
        <v>0</v>
      </c>
      <c r="B3" s="3" t="s">
        <v>3</v>
      </c>
      <c r="C3" s="3" t="s">
        <v>1</v>
      </c>
      <c r="D3" s="3" t="s">
        <v>2</v>
      </c>
      <c r="E3" s="3" t="s">
        <v>4</v>
      </c>
    </row>
    <row r="4" spans="1:5" ht="31.5" x14ac:dyDescent="0.25">
      <c r="A4" s="1">
        <v>1</v>
      </c>
      <c r="B4" s="1" t="s">
        <v>13</v>
      </c>
      <c r="C4" s="8">
        <v>2334.7199999999998</v>
      </c>
      <c r="D4" s="6">
        <v>175</v>
      </c>
      <c r="E4" s="7">
        <f>(C4*15+139.98*(D4-15))</f>
        <v>57417.599999999991</v>
      </c>
    </row>
    <row r="5" spans="1:5" ht="15.75" x14ac:dyDescent="0.25">
      <c r="A5" s="1"/>
      <c r="B5" s="1"/>
      <c r="C5" s="6"/>
      <c r="D5" s="6"/>
      <c r="E5" s="6"/>
    </row>
    <row r="6" spans="1:5" ht="31.5" x14ac:dyDescent="0.25">
      <c r="A6" s="1">
        <v>2</v>
      </c>
      <c r="B6" s="1" t="s">
        <v>14</v>
      </c>
      <c r="C6" s="8"/>
      <c r="D6" s="6"/>
      <c r="E6" s="7">
        <f>(C6*D6*3.8)</f>
        <v>0</v>
      </c>
    </row>
    <row r="7" spans="1:5" ht="15.75" x14ac:dyDescent="0.25">
      <c r="A7" s="1"/>
      <c r="B7" s="1"/>
      <c r="C7" s="6"/>
      <c r="D7" s="6"/>
      <c r="E7" s="7"/>
    </row>
    <row r="8" spans="1:5" ht="31.5" x14ac:dyDescent="0.25">
      <c r="A8" s="1">
        <v>3</v>
      </c>
      <c r="B8" s="1" t="s">
        <v>15</v>
      </c>
      <c r="C8" s="8">
        <v>240781.79</v>
      </c>
      <c r="D8" s="6">
        <v>0.2</v>
      </c>
      <c r="E8" s="7">
        <f>(C8*D8*5.88)</f>
        <v>283159.38504000002</v>
      </c>
    </row>
    <row r="9" spans="1:5" ht="15.75" x14ac:dyDescent="0.25">
      <c r="A9" s="1"/>
      <c r="B9" s="1"/>
      <c r="C9" s="6"/>
      <c r="D9" s="6"/>
      <c r="E9" s="7"/>
    </row>
    <row r="10" spans="1:5" ht="31.5" x14ac:dyDescent="0.25">
      <c r="A10" s="1">
        <v>4</v>
      </c>
      <c r="B10" s="1" t="s">
        <v>16</v>
      </c>
      <c r="C10" s="6"/>
      <c r="D10" s="6"/>
      <c r="E10" s="7">
        <f>(C10*D10*3.8)</f>
        <v>0</v>
      </c>
    </row>
    <row r="11" spans="1:5" ht="15.75" x14ac:dyDescent="0.25">
      <c r="A11" s="1"/>
      <c r="B11" s="1"/>
      <c r="C11" s="6"/>
      <c r="D11" s="6"/>
      <c r="E11" s="7"/>
    </row>
    <row r="12" spans="1:5" ht="31.5" x14ac:dyDescent="0.25">
      <c r="A12" s="1">
        <v>5</v>
      </c>
      <c r="B12" s="1" t="s">
        <v>17</v>
      </c>
      <c r="C12" s="8">
        <v>437591.84</v>
      </c>
      <c r="D12" s="6">
        <v>0.6</v>
      </c>
      <c r="E12" s="7">
        <f>(C12*D12*5.88)</f>
        <v>1543824.0115199999</v>
      </c>
    </row>
    <row r="13" spans="1:5" ht="15.75" x14ac:dyDescent="0.25">
      <c r="A13" s="1"/>
      <c r="B13" s="1"/>
      <c r="C13" s="6"/>
      <c r="D13" s="6"/>
      <c r="E13" s="7"/>
    </row>
    <row r="14" spans="1:5" ht="31.5" x14ac:dyDescent="0.25">
      <c r="A14" s="1">
        <v>6</v>
      </c>
      <c r="B14" s="1" t="s">
        <v>5</v>
      </c>
      <c r="C14" s="6">
        <v>142.54</v>
      </c>
      <c r="D14" s="6">
        <v>175</v>
      </c>
      <c r="E14" s="7">
        <f>(C14*D14*8.7)</f>
        <v>217017.15</v>
      </c>
    </row>
    <row r="15" spans="1:5" ht="15.75" x14ac:dyDescent="0.25">
      <c r="A15" s="1"/>
      <c r="B15" s="1"/>
      <c r="C15" s="6"/>
      <c r="D15" s="6"/>
      <c r="E15" s="7"/>
    </row>
    <row r="16" spans="1:5" ht="31.5" x14ac:dyDescent="0.25">
      <c r="A16" s="1">
        <v>7</v>
      </c>
      <c r="B16" s="1" t="s">
        <v>6</v>
      </c>
      <c r="C16" s="6">
        <v>142.54</v>
      </c>
      <c r="D16" s="6">
        <v>175</v>
      </c>
      <c r="E16" s="7">
        <f>(C16*D16*8.7)</f>
        <v>217017.15</v>
      </c>
    </row>
    <row r="17" spans="1:5" ht="15.75" x14ac:dyDescent="0.25">
      <c r="A17" s="1"/>
      <c r="B17" s="1"/>
      <c r="C17" s="6"/>
      <c r="D17" s="6"/>
      <c r="E17" s="7"/>
    </row>
    <row r="18" spans="1:5" ht="31.5" x14ac:dyDescent="0.25">
      <c r="A18" s="1">
        <v>8</v>
      </c>
      <c r="B18" s="1" t="s">
        <v>8</v>
      </c>
      <c r="C18" s="8">
        <v>1155.44</v>
      </c>
      <c r="D18" s="6">
        <v>175</v>
      </c>
      <c r="E18" s="7">
        <f>(1-(356-175)/356)*(1155.44*356*8.7)</f>
        <v>1759157.4</v>
      </c>
    </row>
    <row r="19" spans="1:5" ht="15.75" x14ac:dyDescent="0.25">
      <c r="A19" s="1"/>
      <c r="B19" s="1"/>
      <c r="C19" s="6"/>
      <c r="D19" s="6"/>
      <c r="E19" s="7"/>
    </row>
    <row r="20" spans="1:5" ht="31.5" x14ac:dyDescent="0.25">
      <c r="A20" s="1">
        <v>9</v>
      </c>
      <c r="B20" s="1" t="s">
        <v>7</v>
      </c>
      <c r="C20" s="8">
        <v>1155.44</v>
      </c>
      <c r="D20" s="6">
        <v>175</v>
      </c>
      <c r="E20" s="7">
        <f>(1-(356-175)/356)*(1155.44*356*8.7)</f>
        <v>1759157.4</v>
      </c>
    </row>
    <row r="21" spans="1:5" ht="15.75" x14ac:dyDescent="0.25">
      <c r="A21" s="1"/>
      <c r="B21" s="1"/>
      <c r="C21" s="8"/>
      <c r="D21" s="6"/>
      <c r="E21" s="7"/>
    </row>
    <row r="22" spans="1:5" ht="31.5" x14ac:dyDescent="0.25">
      <c r="A22" s="1">
        <v>10</v>
      </c>
      <c r="B22" s="1" t="s">
        <v>18</v>
      </c>
      <c r="C22" s="8">
        <v>7650334.0099999998</v>
      </c>
      <c r="D22" s="6">
        <v>0.04</v>
      </c>
      <c r="E22" s="7">
        <f>(C22*D22*5.88)</f>
        <v>1799358.5591519999</v>
      </c>
    </row>
    <row r="23" spans="1:5" ht="15.75" x14ac:dyDescent="0.25">
      <c r="A23" s="1"/>
      <c r="B23" s="1"/>
      <c r="C23" s="8"/>
      <c r="D23" s="6"/>
      <c r="E23" s="7"/>
    </row>
    <row r="24" spans="1:5" ht="20.25" customHeight="1" x14ac:dyDescent="0.25">
      <c r="A24" s="27" t="s">
        <v>9</v>
      </c>
      <c r="B24" s="28"/>
      <c r="C24" s="1"/>
      <c r="D24" s="1"/>
      <c r="E24" s="4">
        <f>SUM(E4:E23)</f>
        <v>7636108.6557119992</v>
      </c>
    </row>
    <row r="25" spans="1:5" ht="15.75" x14ac:dyDescent="0.25">
      <c r="A25" s="1"/>
      <c r="B25" s="2" t="s">
        <v>10</v>
      </c>
      <c r="C25" s="1"/>
      <c r="D25" s="1"/>
      <c r="E25" s="4">
        <f>(E24/100*18)</f>
        <v>1374499.5580281599</v>
      </c>
    </row>
    <row r="26" spans="1:5" ht="15.75" x14ac:dyDescent="0.25">
      <c r="A26" s="1"/>
      <c r="B26" s="2" t="s">
        <v>11</v>
      </c>
      <c r="C26" s="1"/>
      <c r="D26" s="1"/>
      <c r="E26" s="4">
        <f>E24+E25</f>
        <v>9010608.2137401588</v>
      </c>
    </row>
    <row r="27" spans="1:5" ht="15.75" x14ac:dyDescent="0.25">
      <c r="A27" s="5"/>
      <c r="B27" s="5"/>
      <c r="C27" s="5"/>
      <c r="D27" s="5"/>
      <c r="E27" s="5"/>
    </row>
    <row r="28" spans="1:5" ht="45.75" customHeight="1" x14ac:dyDescent="0.25">
      <c r="A28" s="32" t="s">
        <v>12</v>
      </c>
      <c r="B28" s="32"/>
      <c r="C28" s="32"/>
      <c r="D28" s="32"/>
      <c r="E28" s="32"/>
    </row>
  </sheetData>
  <mergeCells count="4">
    <mergeCell ref="A24:B24"/>
    <mergeCell ref="A1:E1"/>
    <mergeCell ref="A2:E2"/>
    <mergeCell ref="A28:E28"/>
  </mergeCells>
  <pageMargins left="0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7" workbookViewId="0">
      <selection activeCell="E11" sqref="E11"/>
    </sheetView>
  </sheetViews>
  <sheetFormatPr defaultRowHeight="15" x14ac:dyDescent="0.25"/>
  <cols>
    <col min="1" max="1" width="5.85546875" customWidth="1"/>
    <col min="2" max="2" width="39.140625" customWidth="1"/>
    <col min="3" max="3" width="15.85546875" customWidth="1"/>
    <col min="4" max="4" width="14.42578125" customWidth="1"/>
    <col min="5" max="5" width="22.85546875" customWidth="1"/>
  </cols>
  <sheetData>
    <row r="1" spans="1:5" ht="62.25" customHeight="1" x14ac:dyDescent="0.25">
      <c r="A1" s="29" t="s">
        <v>36</v>
      </c>
      <c r="B1" s="30"/>
      <c r="C1" s="30"/>
      <c r="D1" s="30"/>
      <c r="E1" s="30"/>
    </row>
    <row r="2" spans="1:5" ht="92.25" customHeight="1" x14ac:dyDescent="0.25">
      <c r="A2" s="31" t="s">
        <v>31</v>
      </c>
      <c r="B2" s="31"/>
      <c r="C2" s="31"/>
      <c r="D2" s="31"/>
      <c r="E2" s="31"/>
    </row>
    <row r="3" spans="1:5" ht="34.5" customHeight="1" x14ac:dyDescent="0.25">
      <c r="A3" s="3" t="s">
        <v>0</v>
      </c>
      <c r="B3" s="3" t="s">
        <v>3</v>
      </c>
      <c r="C3" s="3" t="s">
        <v>1</v>
      </c>
      <c r="D3" s="3" t="s">
        <v>2</v>
      </c>
      <c r="E3" s="3" t="s">
        <v>4</v>
      </c>
    </row>
    <row r="4" spans="1:5" ht="44.25" x14ac:dyDescent="0.25">
      <c r="A4" s="9">
        <v>1</v>
      </c>
      <c r="B4" s="9" t="s">
        <v>21</v>
      </c>
      <c r="C4" s="10">
        <v>7465933.6500000004</v>
      </c>
      <c r="D4" s="9">
        <v>0.28399999999999997</v>
      </c>
      <c r="E4" s="11">
        <f t="shared" ref="E4" si="0">C4*D4</f>
        <v>2120325.1565999999</v>
      </c>
    </row>
    <row r="5" spans="1:5" ht="15.75" customHeight="1" x14ac:dyDescent="0.25">
      <c r="A5" s="1"/>
      <c r="B5" s="1"/>
      <c r="C5" s="8"/>
      <c r="D5" s="6"/>
      <c r="E5" s="7"/>
    </row>
    <row r="6" spans="1:5" ht="20.25" customHeight="1" x14ac:dyDescent="0.25">
      <c r="A6" s="27" t="s">
        <v>22</v>
      </c>
      <c r="B6" s="28"/>
      <c r="C6" s="33"/>
      <c r="D6" s="34"/>
      <c r="E6" s="4">
        <f>SUM(E4:E5)</f>
        <v>2120325.1565999999</v>
      </c>
    </row>
    <row r="7" spans="1:5" ht="30" x14ac:dyDescent="0.25">
      <c r="A7" s="13">
        <v>12</v>
      </c>
      <c r="B7" s="14" t="s">
        <v>23</v>
      </c>
      <c r="C7" s="8">
        <f>E6</f>
        <v>2120325.1565999999</v>
      </c>
      <c r="D7" s="8"/>
      <c r="E7" s="15">
        <f>C7/2</f>
        <v>1060162.5782999999</v>
      </c>
    </row>
    <row r="8" spans="1:5" ht="64.5" customHeight="1" x14ac:dyDescent="0.25">
      <c r="A8" s="13">
        <v>13</v>
      </c>
      <c r="B8" s="6" t="s">
        <v>24</v>
      </c>
      <c r="C8" s="8"/>
      <c r="D8" s="8"/>
      <c r="E8" s="15">
        <f>ROUND(E7*1.042,2)</f>
        <v>1104689.4099999999</v>
      </c>
    </row>
    <row r="9" spans="1:5" ht="15.75" x14ac:dyDescent="0.25">
      <c r="A9" s="27" t="s">
        <v>9</v>
      </c>
      <c r="B9" s="28"/>
      <c r="C9" s="1"/>
      <c r="D9" s="1"/>
      <c r="E9" s="12">
        <f>E7+E8</f>
        <v>2164851.9882999999</v>
      </c>
    </row>
    <row r="10" spans="1:5" ht="33" customHeight="1" x14ac:dyDescent="0.25">
      <c r="A10" s="1"/>
      <c r="B10" s="17" t="s">
        <v>25</v>
      </c>
      <c r="C10" s="1"/>
      <c r="D10" s="1"/>
      <c r="E10" s="15">
        <f>E9*20/100</f>
        <v>432970.39765999996</v>
      </c>
    </row>
    <row r="11" spans="1:5" ht="15.75" x14ac:dyDescent="0.25">
      <c r="A11" s="1"/>
      <c r="B11" s="37" t="s">
        <v>30</v>
      </c>
      <c r="C11" s="38"/>
      <c r="D11" s="38"/>
      <c r="E11" s="39">
        <f>SUM(E9,E10)</f>
        <v>2597822.3859599996</v>
      </c>
    </row>
    <row r="12" spans="1:5" ht="15.75" x14ac:dyDescent="0.25">
      <c r="A12" s="1"/>
      <c r="B12" s="2"/>
      <c r="C12" s="1"/>
      <c r="D12" s="1"/>
      <c r="E12" s="16"/>
    </row>
    <row r="13" spans="1:5" ht="63" x14ac:dyDescent="0.25">
      <c r="A13" s="18"/>
      <c r="B13" s="1" t="s">
        <v>28</v>
      </c>
      <c r="C13" s="8">
        <v>240781.79</v>
      </c>
      <c r="D13" s="6">
        <v>0.2</v>
      </c>
      <c r="E13" s="21">
        <f>ROUND(C13*D13*5.88,2)</f>
        <v>283159.39</v>
      </c>
    </row>
    <row r="14" spans="1:5" ht="15.75" x14ac:dyDescent="0.25">
      <c r="A14" s="18"/>
      <c r="B14" s="17" t="s">
        <v>25</v>
      </c>
      <c r="C14" s="1"/>
      <c r="D14" s="1"/>
      <c r="E14" s="21">
        <f>ROUND(E13*20/100,2)</f>
        <v>56631.88</v>
      </c>
    </row>
    <row r="15" spans="1:5" ht="15.75" x14ac:dyDescent="0.25">
      <c r="A15" s="1"/>
      <c r="B15" s="2" t="s">
        <v>29</v>
      </c>
      <c r="C15" s="1"/>
      <c r="D15" s="1"/>
      <c r="E15" s="20">
        <f>SUM(E13,E14)</f>
        <v>339791.27</v>
      </c>
    </row>
    <row r="16" spans="1:5" ht="18.75" x14ac:dyDescent="0.3">
      <c r="A16" s="1"/>
      <c r="B16" s="2" t="s">
        <v>11</v>
      </c>
      <c r="C16" s="1"/>
      <c r="D16" s="1"/>
      <c r="E16" s="19">
        <f>E11-E15</f>
        <v>2258031.1159599996</v>
      </c>
    </row>
    <row r="18" spans="1:5" ht="15.75" x14ac:dyDescent="0.25">
      <c r="A18" s="35" t="s">
        <v>26</v>
      </c>
      <c r="B18" s="36"/>
      <c r="C18" s="36"/>
      <c r="D18" s="36"/>
      <c r="E18" s="36"/>
    </row>
    <row r="20" spans="1:5" ht="15.75" x14ac:dyDescent="0.25">
      <c r="A20" s="35" t="s">
        <v>27</v>
      </c>
      <c r="B20" s="36"/>
      <c r="C20" s="36"/>
      <c r="D20" s="36"/>
      <c r="E20" s="36"/>
    </row>
    <row r="23" spans="1:5" ht="18.75" x14ac:dyDescent="0.3">
      <c r="B23" s="23" t="s">
        <v>32</v>
      </c>
      <c r="C23" s="23"/>
      <c r="D23" s="23"/>
      <c r="E23" s="24">
        <v>9010608.2100000009</v>
      </c>
    </row>
    <row r="24" spans="1:5" ht="18.75" x14ac:dyDescent="0.3">
      <c r="B24" s="23" t="s">
        <v>33</v>
      </c>
      <c r="C24" s="23"/>
      <c r="D24" s="23"/>
      <c r="E24" s="24">
        <v>2258031.12</v>
      </c>
    </row>
    <row r="25" spans="1:5" ht="18.75" x14ac:dyDescent="0.3">
      <c r="B25" s="25" t="s">
        <v>11</v>
      </c>
      <c r="C25" s="23"/>
      <c r="D25" s="23"/>
      <c r="E25" s="26">
        <f>E23+E24</f>
        <v>11268639.330000002</v>
      </c>
    </row>
    <row r="26" spans="1:5" x14ac:dyDescent="0.25">
      <c r="B26" t="s">
        <v>34</v>
      </c>
      <c r="E26" s="22">
        <v>8827629.9000000004</v>
      </c>
    </row>
    <row r="27" spans="1:5" x14ac:dyDescent="0.25">
      <c r="B27" t="s">
        <v>35</v>
      </c>
      <c r="E27" s="22">
        <f>E25-E26</f>
        <v>2441009.4300000016</v>
      </c>
    </row>
  </sheetData>
  <mergeCells count="7">
    <mergeCell ref="A9:B9"/>
    <mergeCell ref="C6:D6"/>
    <mergeCell ref="A18:E18"/>
    <mergeCell ref="A20:E20"/>
    <mergeCell ref="A1:E1"/>
    <mergeCell ref="A2:E2"/>
    <mergeCell ref="A6:B6"/>
  </mergeCells>
  <pageMargins left="0" right="0" top="0.35433070866141736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2024-09-23T12:42:35Z</dcterms:modified>
</cp:coreProperties>
</file>